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4800" activeTab="0"/>
  </bookViews>
  <sheets>
    <sheet name="Divorces2009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<sst xmlns="http://schemas.openxmlformats.org/spreadsheetml/2006/main" count="30" uniqueCount="29">
  <si>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Jan</t>
  </si>
  <si>
    <t>Feb</t>
  </si>
  <si>
    <t>Mar</t>
  </si>
  <si>
    <t>May</t>
  </si>
  <si>
    <t>Aug</t>
  </si>
  <si>
    <t>Sep</t>
  </si>
  <si>
    <t>Oct</t>
  </si>
  <si>
    <t>Nov</t>
  </si>
  <si>
    <t>Dec</t>
  </si>
  <si>
    <t>Apache</t>
  </si>
  <si>
    <t>Cochise</t>
  </si>
  <si>
    <t>Coconino</t>
  </si>
  <si>
    <t>Gila</t>
  </si>
  <si>
    <t>Graham</t>
  </si>
  <si>
    <t>Greenlee</t>
  </si>
  <si>
    <t>La Paz</t>
  </si>
  <si>
    <t>Maricopa</t>
  </si>
  <si>
    <t>Mohave</t>
  </si>
  <si>
    <t>Navajo</t>
  </si>
  <si>
    <t>Pima</t>
  </si>
  <si>
    <t>Pinal</t>
  </si>
  <si>
    <t>Santa Cruz</t>
  </si>
  <si>
    <t>Yavapai</t>
  </si>
  <si>
    <t>Yuma</t>
  </si>
  <si>
    <t>TOTAL</t>
  </si>
  <si>
    <t>Apr</t>
  </si>
  <si>
    <t>Jun</t>
  </si>
  <si>
    <t>Jul</t>
  </si>
  <si>
    <t>State of Arizona 2009 Divorces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</si>
</sst>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">
    <font>
      <sz val="10"/>
      <name val="Arial"/>
      <family val="0"/>
    </font>
    <font>
      <b/>
      <sz val="11"/>
      <name val="Verdana"/>
      <family val="2"/>
    </font>
    <font>
      <sz val="11"/>
      <name val="Verdana"/>
      <family val="2"/>
    </font>
    <font>
      <b/>
      <sz val="8"/>
      <name val="Verdana"/>
      <family val="2"/>
    </font>
    <font>
      <sz val="8"/>
      <color indexed="8"/>
      <name val="Verdana"/>
      <family val="2"/>
    </font>
    <font>
      <b/>
      <sz val="9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 style="thin"/>
      <right style="thin"/>
      <top style="hair"/>
      <bottom style="double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3" fontId="5" fillId="0" borderId="2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3" fontId="5" fillId="0" borderId="5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3" fontId="5" fillId="0" borderId="9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164" fontId="4" fillId="0" borderId="11" xfId="15" applyNumberFormat="1" applyFont="1" applyFill="1" applyBorder="1" applyAlignment="1">
      <alignment horizontal="right" wrapText="1"/>
    </xf>
    <xf numFmtId="164" fontId="4" fillId="0" borderId="12" xfId="15" applyNumberFormat="1" applyFont="1" applyFill="1" applyBorder="1" applyAlignment="1">
      <alignment horizontal="right" wrapText="1"/>
    </xf>
    <xf numFmtId="164" fontId="4" fillId="2" borderId="11" xfId="15" applyNumberFormat="1" applyFont="1" applyFill="1" applyBorder="1" applyAlignment="1">
      <alignment horizontal="right" wrapText="1"/>
    </xf>
    <xf numFmtId="164" fontId="4" fillId="0" borderId="13" xfId="15" applyNumberFormat="1" applyFont="1" applyFill="1" applyBorder="1" applyAlignment="1">
      <alignment horizontal="right" wrapText="1"/>
    </xf>
    <xf numFmtId="1" fontId="4" fillId="2" borderId="11" xfId="15" applyNumberFormat="1" applyFont="1" applyFill="1" applyBorder="1" applyAlignment="1">
      <alignment horizontal="right" wrapText="1"/>
    </xf>
    <xf numFmtId="164" fontId="4" fillId="2" borderId="12" xfId="15" applyNumberFormat="1" applyFont="1" applyFill="1" applyBorder="1" applyAlignment="1">
      <alignment horizontal="right" wrapText="1"/>
    </xf>
    <xf numFmtId="164" fontId="4" fillId="2" borderId="13" xfId="15" applyNumberFormat="1" applyFont="1" applyFill="1" applyBorder="1" applyAlignment="1">
      <alignment horizontal="right" wrapText="1"/>
    </xf>
    <xf numFmtId="0" fontId="4" fillId="0" borderId="13" xfId="0" applyFont="1" applyBorder="1" applyAlignment="1">
      <alignment/>
    </xf>
    <xf numFmtId="1" fontId="4" fillId="2" borderId="12" xfId="15" applyNumberFormat="1" applyFont="1" applyFill="1" applyBorder="1" applyAlignment="1">
      <alignment horizontal="right" wrapText="1"/>
    </xf>
    <xf numFmtId="0" fontId="4" fillId="3" borderId="0" xfId="0" applyFont="1" applyFill="1" applyAlignment="1">
      <alignment/>
    </xf>
    <xf numFmtId="1" fontId="4" fillId="0" borderId="12" xfId="15" applyNumberFormat="1" applyFont="1" applyFill="1" applyBorder="1" applyAlignment="1">
      <alignment horizontal="right" wrapText="1"/>
    </xf>
    <xf numFmtId="1" fontId="4" fillId="0" borderId="11" xfId="15" applyNumberFormat="1" applyFont="1" applyFill="1" applyBorder="1" applyAlignment="1">
      <alignment horizontal="right" wrapText="1"/>
    </xf>
    <xf numFmtId="0" fontId="4" fillId="3" borderId="13" xfId="0" applyFont="1" applyFill="1" applyBorder="1" applyAlignment="1">
      <alignment/>
    </xf>
    <xf numFmtId="0" fontId="5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75" zoomScaleNormal="75" workbookViewId="0" topLeftCell="A1">
      <selection activeCell="J35" sqref="J35"/>
    </sheetView>
  </sheetViews>
  <sheetFormatPr defaultColWidth="9.140625" defaultRowHeight="12.75"/>
  <cols>
    <col min="1" max="1" width="16.00390625" style="2" bestFit="1" customWidth="1"/>
    <col min="2" max="11" width="9.7109375" style="1" bestFit="1" customWidth="1"/>
    <col min="12" max="13" width="9.140625" style="1" bestFit="1" customWidth="1"/>
    <col min="14" max="14" width="10.140625" style="1" bestFit="1" customWidth="1"/>
    <col min="15" max="16384" width="9.140625" style="1" customWidth="1"/>
  </cols>
  <sheetData>
    <row r="1" spans="1:14" ht="14.25">
      <c r="A1" s="27" t="s">
        <v>28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4.25">
      <c r="A2" s="13"/>
      <c r="B2" s="4" t="s">
        <v>0</v>
      </c>
      <c r="C2" s="4" t="s">
        <v>1</v>
      </c>
      <c r="D2" s="4" t="s">
        <v>2</v>
      </c>
      <c r="E2" s="4" t="s">
        <v>25</v>
      </c>
      <c r="F2" s="4" t="s">
        <v>3</v>
      </c>
      <c r="G2" s="4" t="s">
        <v>26</v>
      </c>
      <c r="H2" s="4" t="s">
        <v>27</v>
      </c>
      <c r="I2" s="4" t="s">
        <v>4</v>
      </c>
      <c r="J2" s="4" t="s">
        <v>5</v>
      </c>
      <c r="K2" s="4" t="s">
        <v>6</v>
      </c>
      <c r="L2" s="4" t="s">
        <v>7</v>
      </c>
      <c r="M2" s="4" t="s">
        <v>8</v>
      </c>
      <c r="N2" s="4" t="s">
        <v>24</v>
      </c>
    </row>
    <row r="3" spans="1:14" ht="14.25">
      <c r="A3" s="6" t="s">
        <v>9</v>
      </c>
      <c r="B3" s="16">
        <v>5</v>
      </c>
      <c r="C3" s="14">
        <v>8</v>
      </c>
      <c r="D3" s="16">
        <v>3</v>
      </c>
      <c r="E3" s="14">
        <v>2</v>
      </c>
      <c r="F3" s="14">
        <v>1</v>
      </c>
      <c r="G3" s="18">
        <v>0</v>
      </c>
      <c r="H3" s="25">
        <v>0</v>
      </c>
      <c r="I3" s="25">
        <v>0</v>
      </c>
      <c r="J3" s="14">
        <v>14</v>
      </c>
      <c r="K3" s="25">
        <v>0</v>
      </c>
      <c r="L3" s="25">
        <v>0</v>
      </c>
      <c r="M3" s="16">
        <v>12</v>
      </c>
      <c r="N3" s="8">
        <f aca="true" t="shared" si="0" ref="N3:N18">SUM(B3:M3)</f>
        <v>45</v>
      </c>
    </row>
    <row r="4" spans="1:14" ht="14.25">
      <c r="A4" s="7" t="s">
        <v>10</v>
      </c>
      <c r="B4" s="14">
        <v>47</v>
      </c>
      <c r="C4" s="14">
        <v>35</v>
      </c>
      <c r="D4" s="14">
        <v>32</v>
      </c>
      <c r="E4" s="14">
        <v>44</v>
      </c>
      <c r="F4" s="14">
        <v>49</v>
      </c>
      <c r="G4" s="16">
        <f>32+1</f>
        <v>33</v>
      </c>
      <c r="H4" s="14">
        <f>60+1</f>
        <v>61</v>
      </c>
      <c r="I4" s="14">
        <v>50</v>
      </c>
      <c r="J4" s="14">
        <f>55+2</f>
        <v>57</v>
      </c>
      <c r="K4" s="14">
        <f>45+3</f>
        <v>48</v>
      </c>
      <c r="L4" s="14">
        <v>54</v>
      </c>
      <c r="M4" s="16">
        <v>56</v>
      </c>
      <c r="N4" s="9">
        <f t="shared" si="0"/>
        <v>566</v>
      </c>
    </row>
    <row r="5" spans="1:14" ht="14.25">
      <c r="A5" s="7" t="s">
        <v>11</v>
      </c>
      <c r="B5" s="16">
        <v>18</v>
      </c>
      <c r="C5" s="16">
        <v>17</v>
      </c>
      <c r="D5" s="16">
        <v>16</v>
      </c>
      <c r="E5" s="14">
        <v>23</v>
      </c>
      <c r="F5" s="16">
        <v>32</v>
      </c>
      <c r="G5" s="14">
        <v>19</v>
      </c>
      <c r="H5" s="16">
        <v>20</v>
      </c>
      <c r="I5" s="16">
        <v>20</v>
      </c>
      <c r="J5" s="26">
        <v>31</v>
      </c>
      <c r="K5" s="16">
        <v>23</v>
      </c>
      <c r="L5" s="16">
        <v>20</v>
      </c>
      <c r="M5" s="23">
        <v>21</v>
      </c>
      <c r="N5" s="9">
        <f>SUM(B5:M5)</f>
        <v>260</v>
      </c>
    </row>
    <row r="6" spans="1:14" ht="14.25">
      <c r="A6" s="7" t="s">
        <v>12</v>
      </c>
      <c r="B6" s="14">
        <v>11</v>
      </c>
      <c r="C6" s="14">
        <v>15</v>
      </c>
      <c r="D6" s="14">
        <f>19+1</f>
        <v>20</v>
      </c>
      <c r="E6" s="14">
        <v>12</v>
      </c>
      <c r="F6" s="16">
        <v>10</v>
      </c>
      <c r="G6" s="16">
        <v>14</v>
      </c>
      <c r="H6" s="16">
        <f>14+1</f>
        <v>15</v>
      </c>
      <c r="I6" s="14">
        <f>25+1</f>
        <v>26</v>
      </c>
      <c r="J6" s="14">
        <v>15</v>
      </c>
      <c r="K6" s="16">
        <v>20</v>
      </c>
      <c r="L6" s="14">
        <v>10</v>
      </c>
      <c r="M6" s="20">
        <v>20</v>
      </c>
      <c r="N6" s="9">
        <f t="shared" si="0"/>
        <v>188</v>
      </c>
    </row>
    <row r="7" spans="1:14" ht="14.25">
      <c r="A7" s="7" t="s">
        <v>13</v>
      </c>
      <c r="B7" s="16">
        <v>7</v>
      </c>
      <c r="C7" s="16">
        <v>12</v>
      </c>
      <c r="D7" s="16">
        <v>20</v>
      </c>
      <c r="E7" s="21">
        <f>23+1</f>
        <v>24</v>
      </c>
      <c r="F7" s="14">
        <v>12</v>
      </c>
      <c r="G7" s="16">
        <v>17</v>
      </c>
      <c r="H7" s="14">
        <v>12</v>
      </c>
      <c r="I7" s="16">
        <v>13</v>
      </c>
      <c r="J7" s="16">
        <v>10</v>
      </c>
      <c r="K7" s="16">
        <v>19</v>
      </c>
      <c r="L7" s="14">
        <v>9</v>
      </c>
      <c r="M7" s="16">
        <v>12</v>
      </c>
      <c r="N7" s="9">
        <f>SUM(B7:M7)</f>
        <v>167</v>
      </c>
    </row>
    <row r="8" spans="1:14" ht="14.25">
      <c r="A8" s="7" t="s">
        <v>14</v>
      </c>
      <c r="B8" s="14">
        <v>11</v>
      </c>
      <c r="C8" s="16">
        <v>5</v>
      </c>
      <c r="D8" s="16">
        <v>4</v>
      </c>
      <c r="E8" s="16">
        <v>7</v>
      </c>
      <c r="F8" s="16">
        <f>1+1</f>
        <v>2</v>
      </c>
      <c r="G8" s="18">
        <v>4</v>
      </c>
      <c r="H8" s="16">
        <v>3</v>
      </c>
      <c r="I8" s="16">
        <v>2</v>
      </c>
      <c r="J8" s="16">
        <v>3</v>
      </c>
      <c r="K8" s="16">
        <v>5</v>
      </c>
      <c r="L8" s="16">
        <v>4</v>
      </c>
      <c r="M8" s="18">
        <v>4</v>
      </c>
      <c r="N8" s="9">
        <f>SUM(B8:M8)</f>
        <v>54</v>
      </c>
    </row>
    <row r="9" spans="1:14" ht="14.25">
      <c r="A9" s="7" t="s">
        <v>16</v>
      </c>
      <c r="B9" s="14">
        <f>1351+18</f>
        <v>1369</v>
      </c>
      <c r="C9" s="14">
        <f>1145+11</f>
        <v>1156</v>
      </c>
      <c r="D9" s="14">
        <f>1242+11</f>
        <v>1253</v>
      </c>
      <c r="E9" s="14">
        <f>1257+11</f>
        <v>1268</v>
      </c>
      <c r="F9" s="14">
        <f>1249+16</f>
        <v>1265</v>
      </c>
      <c r="G9" s="14">
        <f>1210+12</f>
        <v>1222</v>
      </c>
      <c r="H9" s="14">
        <f>1105+11</f>
        <v>1116</v>
      </c>
      <c r="I9" s="14">
        <f>1124+11</f>
        <v>1135</v>
      </c>
      <c r="J9" s="16">
        <f>1126+8</f>
        <v>1134</v>
      </c>
      <c r="K9" s="14">
        <f>1079+16</f>
        <v>1095</v>
      </c>
      <c r="L9" s="14">
        <f>979+12</f>
        <v>991</v>
      </c>
      <c r="M9" s="16">
        <f>1073+11</f>
        <v>1084</v>
      </c>
      <c r="N9" s="9">
        <f t="shared" si="0"/>
        <v>14088</v>
      </c>
    </row>
    <row r="10" spans="1:14" ht="14.25">
      <c r="A10" s="7" t="s">
        <v>17</v>
      </c>
      <c r="B10" s="16">
        <f>101+2</f>
        <v>103</v>
      </c>
      <c r="C10" s="16">
        <f>19+2</f>
        <v>21</v>
      </c>
      <c r="D10" s="16">
        <f>67+1</f>
        <v>68</v>
      </c>
      <c r="E10" s="14">
        <f>19+2</f>
        <v>21</v>
      </c>
      <c r="F10" s="14">
        <f>78+2</f>
        <v>80</v>
      </c>
      <c r="G10" s="14">
        <f>57+2</f>
        <v>59</v>
      </c>
      <c r="H10" s="14">
        <v>61</v>
      </c>
      <c r="I10" s="14">
        <v>69</v>
      </c>
      <c r="J10" s="16">
        <v>74</v>
      </c>
      <c r="K10" s="16">
        <v>49</v>
      </c>
      <c r="L10" s="14">
        <v>42</v>
      </c>
      <c r="M10" s="16">
        <f>67+1</f>
        <v>68</v>
      </c>
      <c r="N10" s="9">
        <f t="shared" si="0"/>
        <v>715</v>
      </c>
    </row>
    <row r="11" spans="1:14" ht="14.25">
      <c r="A11" s="7" t="s">
        <v>18</v>
      </c>
      <c r="B11" s="14">
        <v>37</v>
      </c>
      <c r="C11" s="16">
        <v>18</v>
      </c>
      <c r="D11" s="14">
        <v>40</v>
      </c>
      <c r="E11" s="14">
        <v>26</v>
      </c>
      <c r="F11" s="16">
        <v>23</v>
      </c>
      <c r="G11" s="16">
        <f>40+1</f>
        <v>41</v>
      </c>
      <c r="H11" s="17">
        <f>24+1</f>
        <v>25</v>
      </c>
      <c r="I11" s="14">
        <v>22</v>
      </c>
      <c r="J11" s="14">
        <v>21</v>
      </c>
      <c r="K11" s="16">
        <v>18</v>
      </c>
      <c r="L11" s="16">
        <v>16</v>
      </c>
      <c r="M11" s="16">
        <v>16</v>
      </c>
      <c r="N11" s="9">
        <f t="shared" si="0"/>
        <v>303</v>
      </c>
    </row>
    <row r="12" spans="1:14" ht="14.25">
      <c r="A12" s="7" t="s">
        <v>19</v>
      </c>
      <c r="B12" s="14">
        <f>290+4</f>
        <v>294</v>
      </c>
      <c r="C12" s="14">
        <f>373+2</f>
        <v>375</v>
      </c>
      <c r="D12" s="14">
        <f>321+3</f>
        <v>324</v>
      </c>
      <c r="E12" s="14">
        <f>330+2</f>
        <v>332</v>
      </c>
      <c r="F12" s="14">
        <f>348+2</f>
        <v>350</v>
      </c>
      <c r="G12" s="14">
        <f>348+6</f>
        <v>354</v>
      </c>
      <c r="H12" s="14">
        <f>268+2</f>
        <v>270</v>
      </c>
      <c r="I12" s="14">
        <f>376+3</f>
        <v>379</v>
      </c>
      <c r="J12" s="14">
        <f>306+5</f>
        <v>311</v>
      </c>
      <c r="K12" s="14">
        <f>309+4</f>
        <v>313</v>
      </c>
      <c r="L12" s="14">
        <f>294+5</f>
        <v>299</v>
      </c>
      <c r="M12" s="21">
        <f>346+2</f>
        <v>348</v>
      </c>
      <c r="N12" s="9">
        <f t="shared" si="0"/>
        <v>3949</v>
      </c>
    </row>
    <row r="13" spans="1:14" ht="14.25">
      <c r="A13" s="7" t="s">
        <v>20</v>
      </c>
      <c r="B13" s="14">
        <v>84</v>
      </c>
      <c r="C13" s="14">
        <f>69+1</f>
        <v>70</v>
      </c>
      <c r="D13" s="16">
        <f>85+1</f>
        <v>86</v>
      </c>
      <c r="E13" s="14">
        <v>87</v>
      </c>
      <c r="F13" s="16">
        <f>61+1</f>
        <v>62</v>
      </c>
      <c r="G13" s="16">
        <f>96+1</f>
        <v>97</v>
      </c>
      <c r="H13" s="14">
        <v>89</v>
      </c>
      <c r="I13" s="14">
        <v>86</v>
      </c>
      <c r="J13" s="16">
        <f>89+1</f>
        <v>90</v>
      </c>
      <c r="K13" s="16">
        <v>83</v>
      </c>
      <c r="L13" s="14">
        <f>97+2</f>
        <v>99</v>
      </c>
      <c r="M13" s="16">
        <f>116+2</f>
        <v>118</v>
      </c>
      <c r="N13" s="9">
        <f t="shared" si="0"/>
        <v>1051</v>
      </c>
    </row>
    <row r="14" spans="1:14" ht="14.25">
      <c r="A14" s="7" t="s">
        <v>21</v>
      </c>
      <c r="B14" s="14">
        <v>5</v>
      </c>
      <c r="C14" s="14">
        <v>5</v>
      </c>
      <c r="D14" s="16">
        <v>6</v>
      </c>
      <c r="E14" s="14">
        <v>13</v>
      </c>
      <c r="F14" s="14">
        <v>10</v>
      </c>
      <c r="G14" s="16">
        <v>9</v>
      </c>
      <c r="H14" s="14">
        <v>6</v>
      </c>
      <c r="I14" s="14">
        <v>16</v>
      </c>
      <c r="J14" s="14">
        <v>9</v>
      </c>
      <c r="K14" s="16">
        <v>12</v>
      </c>
      <c r="L14" s="14">
        <v>14</v>
      </c>
      <c r="M14" s="16">
        <v>13</v>
      </c>
      <c r="N14" s="9">
        <f t="shared" si="0"/>
        <v>118</v>
      </c>
    </row>
    <row r="15" spans="1:14" ht="14.25">
      <c r="A15" s="7" t="s">
        <v>22</v>
      </c>
      <c r="B15" s="16">
        <f>75+1</f>
        <v>76</v>
      </c>
      <c r="C15" s="14">
        <f>72+1</f>
        <v>73</v>
      </c>
      <c r="D15" s="14">
        <f>77+1</f>
        <v>78</v>
      </c>
      <c r="E15" s="14">
        <f>76+2</f>
        <v>78</v>
      </c>
      <c r="F15" s="14">
        <f>77+1</f>
        <v>78</v>
      </c>
      <c r="G15" s="14">
        <v>84</v>
      </c>
      <c r="H15" s="14">
        <v>69</v>
      </c>
      <c r="I15" s="14">
        <f>71+1</f>
        <v>72</v>
      </c>
      <c r="J15" s="14">
        <v>63</v>
      </c>
      <c r="K15" s="14">
        <v>81</v>
      </c>
      <c r="L15" s="14">
        <v>65</v>
      </c>
      <c r="M15" s="16">
        <v>86</v>
      </c>
      <c r="N15" s="9">
        <f t="shared" si="0"/>
        <v>903</v>
      </c>
    </row>
    <row r="16" spans="1:14" ht="14.25">
      <c r="A16" s="7" t="s">
        <v>23</v>
      </c>
      <c r="B16" s="16">
        <v>52</v>
      </c>
      <c r="C16" s="16">
        <v>52</v>
      </c>
      <c r="D16" s="16">
        <v>59</v>
      </c>
      <c r="E16" s="16">
        <v>74</v>
      </c>
      <c r="F16" s="16">
        <f>62+1</f>
        <v>63</v>
      </c>
      <c r="G16" s="16">
        <f>60+1</f>
        <v>61</v>
      </c>
      <c r="H16" s="16">
        <f>67+1</f>
        <v>68</v>
      </c>
      <c r="I16" s="16">
        <v>60</v>
      </c>
      <c r="J16" s="16">
        <v>60</v>
      </c>
      <c r="K16" s="16">
        <v>62</v>
      </c>
      <c r="L16" s="16">
        <v>55</v>
      </c>
      <c r="M16" s="16">
        <v>58</v>
      </c>
      <c r="N16" s="9">
        <f t="shared" si="0"/>
        <v>724</v>
      </c>
    </row>
    <row r="17" spans="1:14" ht="15" thickBot="1">
      <c r="A17" s="11" t="s">
        <v>15</v>
      </c>
      <c r="B17" s="19">
        <v>2</v>
      </c>
      <c r="C17" s="24">
        <v>0</v>
      </c>
      <c r="D17" s="15">
        <v>4</v>
      </c>
      <c r="E17" s="24">
        <v>0</v>
      </c>
      <c r="F17" s="24">
        <v>0</v>
      </c>
      <c r="G17" s="19">
        <v>3</v>
      </c>
      <c r="H17" s="24">
        <v>0</v>
      </c>
      <c r="I17" s="24">
        <v>0</v>
      </c>
      <c r="J17" s="22">
        <v>0</v>
      </c>
      <c r="K17" s="22">
        <v>0</v>
      </c>
      <c r="L17" s="22">
        <v>0</v>
      </c>
      <c r="M17" s="22">
        <v>0</v>
      </c>
      <c r="N17" s="12">
        <f t="shared" si="0"/>
        <v>9</v>
      </c>
    </row>
    <row r="18" spans="1:14" ht="15" thickTop="1">
      <c r="A18" s="10" t="s">
        <v>24</v>
      </c>
      <c r="B18" s="5">
        <f aca="true" t="shared" si="1" ref="B18:M18">SUM(B3:B17)</f>
        <v>2121</v>
      </c>
      <c r="C18" s="5">
        <f t="shared" si="1"/>
        <v>1862</v>
      </c>
      <c r="D18" s="5">
        <f t="shared" si="1"/>
        <v>2013</v>
      </c>
      <c r="E18" s="5">
        <f t="shared" si="1"/>
        <v>2011</v>
      </c>
      <c r="F18" s="5">
        <f t="shared" si="1"/>
        <v>2037</v>
      </c>
      <c r="G18" s="5">
        <f t="shared" si="1"/>
        <v>2017</v>
      </c>
      <c r="H18" s="5">
        <f t="shared" si="1"/>
        <v>1815</v>
      </c>
      <c r="I18" s="5">
        <f t="shared" si="1"/>
        <v>1950</v>
      </c>
      <c r="J18" s="5">
        <f t="shared" si="1"/>
        <v>1892</v>
      </c>
      <c r="K18" s="5">
        <f t="shared" si="1"/>
        <v>1828</v>
      </c>
      <c r="L18" s="5">
        <f t="shared" si="1"/>
        <v>1678</v>
      </c>
      <c r="M18" s="5">
        <f t="shared" si="1"/>
        <v>1916</v>
      </c>
      <c r="N18" s="5">
        <f t="shared" si="0"/>
        <v>23140</v>
      </c>
    </row>
    <row r="20" ht="14.25">
      <c r="A20" s="3"/>
    </row>
    <row r="21" spans="1:14" s="2" customFormat="1" ht="14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</sheetData>
  <mergeCells count="1">
    <mergeCell ref="A1:N1"/>
  </mergeCells>
  <printOptions/>
  <pageMargins left="0.6" right="0.6" top="0.6" bottom="0.5" header="0.5" footer="0.45"/>
  <pageSetup horizontalDpi="600" verticalDpi="600" orientation="landscape" scale="90" r:id="rId1"/>
  <headerFooter alignWithMargins="0">
    <oddFooter>&amp;L&amp;"Verdana,Bold"&amp;8 2009 Count as of &amp;D - State of Arizona&amp;R&amp;"Verdana,Bold"&amp;8&amp; [File]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Trentham Coe</dc:creator>
  <cp:keywords/>
  <dc:description/>
  <cp:lastModifiedBy> </cp:lastModifiedBy>
  <cp:lastPrinted>2009-04-24T15:46:47Z</cp:lastPrinted>
  <dcterms:created xsi:type="dcterms:W3CDTF">2001-08-20T19:35:06Z</dcterms:created>
  <dcterms:modified xsi:type="dcterms:W3CDTF">2010-03-10T22:24:18Z</dcterms:modified>
  <cp:category/>
  <cp:version/>
  <cp:contentType/>
  <cp:contentStatus/>
</cp:coreProperties>
</file>